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48" yWindow="-396" windowWidth="16536" windowHeight="9432"/>
  </bookViews>
  <sheets>
    <sheet name="Feuil1" sheetId="1" r:id="rId1"/>
    <sheet name="Feuil2" sheetId="2" r:id="rId2"/>
  </sheets>
  <externalReferences>
    <externalReference r:id="rId3"/>
    <externalReference r:id="rId4"/>
  </externalReferences>
  <calcPr calcId="124519"/>
</workbook>
</file>

<file path=xl/calcChain.xml><?xml version="1.0" encoding="utf-8"?>
<calcChain xmlns="http://schemas.openxmlformats.org/spreadsheetml/2006/main">
  <c r="U8" i="1"/>
  <c r="U13"/>
  <c r="U12"/>
  <c r="U10"/>
  <c r="U9"/>
  <c r="U7"/>
  <c r="U11" l="1"/>
  <c r="U14"/>
  <c r="T14"/>
  <c r="T11"/>
  <c r="U15" l="1"/>
  <c r="U17" s="1"/>
  <c r="T15"/>
  <c r="S11"/>
  <c r="S14"/>
  <c r="R14"/>
  <c r="R11"/>
  <c r="T17" l="1"/>
  <c r="U18"/>
  <c r="T18"/>
  <c r="S15"/>
  <c r="T16" s="1"/>
  <c r="R15"/>
  <c r="R17" s="1"/>
  <c r="S16" l="1"/>
  <c r="S17"/>
  <c r="S18" s="1"/>
  <c r="R18"/>
  <c r="Q13"/>
  <c r="Q12"/>
  <c r="Q8"/>
  <c r="Q9"/>
  <c r="Q7"/>
  <c r="Q14" l="1"/>
  <c r="Q11" l="1"/>
  <c r="P14"/>
  <c r="P15" s="1"/>
  <c r="P11"/>
  <c r="O11"/>
  <c r="O15" s="1"/>
  <c r="O14"/>
  <c r="N14"/>
  <c r="N15" s="1"/>
  <c r="N11"/>
  <c r="L11"/>
  <c r="C14"/>
  <c r="C15" s="1"/>
  <c r="C18" s="1"/>
  <c r="D14"/>
  <c r="E14"/>
  <c r="F14"/>
  <c r="F15" s="1"/>
  <c r="G14"/>
  <c r="G15" s="1"/>
  <c r="G18" s="1"/>
  <c r="H14"/>
  <c r="H15" s="1"/>
  <c r="H18" s="1"/>
  <c r="I14"/>
  <c r="J14"/>
  <c r="K14"/>
  <c r="K15" s="1"/>
  <c r="C11"/>
  <c r="D11"/>
  <c r="E11"/>
  <c r="F11"/>
  <c r="G11"/>
  <c r="H11"/>
  <c r="I11"/>
  <c r="J11"/>
  <c r="J15" s="1"/>
  <c r="K11"/>
  <c r="M11"/>
  <c r="M14"/>
  <c r="L14"/>
  <c r="L15" s="1"/>
  <c r="B14"/>
  <c r="B11"/>
  <c r="D15"/>
  <c r="I15"/>
  <c r="J18" l="1"/>
  <c r="J16"/>
  <c r="K16"/>
  <c r="D16"/>
  <c r="D18"/>
  <c r="I16"/>
  <c r="M15"/>
  <c r="E15"/>
  <c r="E16" s="1"/>
  <c r="B15"/>
  <c r="B18" s="1"/>
  <c r="Q15"/>
  <c r="R16" s="1"/>
  <c r="E18"/>
  <c r="N18"/>
  <c r="N16"/>
  <c r="O16"/>
  <c r="O17"/>
  <c r="O18" s="1"/>
  <c r="P16"/>
  <c r="P17"/>
  <c r="P18" s="1"/>
  <c r="M18"/>
  <c r="M16"/>
  <c r="F16"/>
  <c r="F18"/>
  <c r="G16"/>
  <c r="L16"/>
  <c r="L18"/>
  <c r="I18"/>
  <c r="H16"/>
  <c r="K18"/>
  <c r="C16"/>
  <c r="Q17" l="1"/>
  <c r="Q18" s="1"/>
  <c r="Q16"/>
</calcChain>
</file>

<file path=xl/sharedStrings.xml><?xml version="1.0" encoding="utf-8"?>
<sst xmlns="http://schemas.openxmlformats.org/spreadsheetml/2006/main" count="19" uniqueCount="19">
  <si>
    <t>NATURE DE DTI</t>
  </si>
  <si>
    <t>Recettes totales DGD</t>
  </si>
  <si>
    <t>Recettes fiscales totales (Mds Ar)</t>
  </si>
  <si>
    <t>Variation Recettes</t>
  </si>
  <si>
    <t>EVOLUTION DES RECETTES DOUANIERES</t>
  </si>
  <si>
    <t>Unité : Mds Ariary</t>
  </si>
  <si>
    <t xml:space="preserve">Droit des Douanes [DD]  </t>
  </si>
  <si>
    <t xml:space="preserve">TVA Import   </t>
  </si>
  <si>
    <t>Taxe sur les produits pétroliers [TPP]</t>
  </si>
  <si>
    <t>TVA sur les produits pétroliers [TVP]</t>
  </si>
  <si>
    <r>
      <t>Source</t>
    </r>
    <r>
      <rPr>
        <sz val="9"/>
        <color indexed="19"/>
        <rFont val="Times New Roman"/>
        <family val="1"/>
      </rPr>
      <t xml:space="preserve"> : DG - Douanes</t>
    </r>
  </si>
  <si>
    <r>
      <t xml:space="preserve">Autres Taxes </t>
    </r>
    <r>
      <rPr>
        <b/>
        <sz val="11"/>
        <color indexed="8"/>
        <rFont val="Arial"/>
        <family val="2"/>
      </rPr>
      <t>(a)</t>
    </r>
  </si>
  <si>
    <t>(a) Autres Taxes : Droit de Navigation, Amendes Budgétaires, …</t>
  </si>
  <si>
    <t>Recettes sur produits non pétroliers</t>
  </si>
  <si>
    <t>Recettes sur produits pétroliers</t>
  </si>
  <si>
    <t>Part DGD sur recettes fiscales totales</t>
  </si>
  <si>
    <t>2005 - 2024</t>
  </si>
  <si>
    <r>
      <t xml:space="preserve">Droit de Sortie </t>
    </r>
    <r>
      <rPr>
        <b/>
        <sz val="10"/>
        <color theme="1"/>
        <rFont val="Arial"/>
        <family val="2"/>
      </rPr>
      <t>(b)</t>
    </r>
  </si>
  <si>
    <t>Date : 24/06/2024</t>
  </si>
</sst>
</file>

<file path=xl/styles.xml><?xml version="1.0" encoding="utf-8"?>
<styleSheet xmlns="http://schemas.openxmlformats.org/spreadsheetml/2006/main">
  <numFmts count="6">
    <numFmt numFmtId="43" formatCode="_-* #,##0.00\ _€_-;\-* #,##0.00\ _€_-;_-* &quot;-&quot;??\ _€_-;_-@_-"/>
    <numFmt numFmtId="164" formatCode="#,##0.0"/>
    <numFmt numFmtId="165" formatCode="0.0%"/>
    <numFmt numFmtId="166" formatCode="0.0"/>
    <numFmt numFmtId="167" formatCode="_-* #,##0.0\ _€_-;\-* #,##0.0\ _€_-;_-* &quot;-&quot;??\ _€_-;_-@_-"/>
    <numFmt numFmtId="168" formatCode="_-* #,##0.00000\ _€_-;\-* #,##0.00000\ _€_-;_-* &quot;-&quot;??\ _€_-;_-@_-"/>
  </numFmts>
  <fonts count="23">
    <font>
      <sz val="11"/>
      <color theme="1"/>
      <name val="Calibri"/>
      <family val="2"/>
      <scheme val="minor"/>
    </font>
    <font>
      <b/>
      <sz val="10"/>
      <name val="Arial"/>
      <family val="2"/>
    </font>
    <font>
      <b/>
      <sz val="9"/>
      <name val="Arial"/>
      <family val="2"/>
    </font>
    <font>
      <b/>
      <sz val="11"/>
      <name val="Arial"/>
      <family val="2"/>
    </font>
    <font>
      <sz val="9"/>
      <color indexed="19"/>
      <name val="Times New Roman"/>
      <family val="1"/>
    </font>
    <font>
      <b/>
      <sz val="11"/>
      <color indexed="8"/>
      <name val="Arial"/>
      <family val="2"/>
    </font>
    <font>
      <sz val="10"/>
      <name val="Arial"/>
      <family val="2"/>
    </font>
    <font>
      <sz val="11"/>
      <color theme="1"/>
      <name val="Calibri"/>
      <family val="2"/>
      <scheme val="minor"/>
    </font>
    <font>
      <sz val="11"/>
      <color rgb="FFFF0000"/>
      <name val="Calibri"/>
      <family val="2"/>
      <scheme val="minor"/>
    </font>
    <font>
      <sz val="10"/>
      <color theme="1"/>
      <name val="Arial"/>
      <family val="2"/>
    </font>
    <font>
      <b/>
      <sz val="11"/>
      <color theme="2" tint="-0.749992370372631"/>
      <name val="Times New Roman"/>
      <family val="1"/>
    </font>
    <font>
      <b/>
      <sz val="11"/>
      <color theme="2" tint="-0.749992370372631"/>
      <name val="Arial"/>
      <family val="2"/>
    </font>
    <font>
      <u/>
      <sz val="9"/>
      <color theme="2" tint="-0.749992370372631"/>
      <name val="Times New Roman"/>
      <family val="1"/>
    </font>
    <font>
      <i/>
      <sz val="9"/>
      <color theme="2" tint="-0.749992370372631"/>
      <name val="Albertus Extra Bold"/>
      <family val="2"/>
    </font>
    <font>
      <sz val="11"/>
      <color theme="2" tint="-0.749992370372631"/>
      <name val="Albertus Extra Bold"/>
      <family val="2"/>
    </font>
    <font>
      <i/>
      <sz val="12"/>
      <color theme="2" tint="-0.749992370372631"/>
      <name val="Brush Script MT"/>
      <family val="4"/>
    </font>
    <font>
      <i/>
      <sz val="10"/>
      <color theme="2" tint="-0.749992370372631"/>
      <name val="Century Gothic"/>
      <family val="2"/>
    </font>
    <font>
      <i/>
      <sz val="8"/>
      <color theme="2" tint="-0.749992370372631"/>
      <name val="Albertus Extra Bold"/>
      <family val="2"/>
    </font>
    <font>
      <sz val="8"/>
      <color theme="1"/>
      <name val="Britannic Bold"/>
      <family val="2"/>
    </font>
    <font>
      <b/>
      <sz val="11"/>
      <color theme="1"/>
      <name val="Arial"/>
      <family val="2"/>
    </font>
    <font>
      <b/>
      <sz val="14"/>
      <color theme="2" tint="-0.749992370372631"/>
      <name val="Britannic Bold"/>
      <family val="2"/>
    </font>
    <font>
      <b/>
      <i/>
      <sz val="9"/>
      <name val="Arial"/>
      <family val="2"/>
    </font>
    <font>
      <b/>
      <sz val="10"/>
      <color theme="1"/>
      <name val="Arial"/>
      <family val="2"/>
    </font>
  </fonts>
  <fills count="7">
    <fill>
      <patternFill patternType="none"/>
    </fill>
    <fill>
      <patternFill patternType="gray125"/>
    </fill>
    <fill>
      <patternFill patternType="solid">
        <fgColor theme="2"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style="medium">
        <color rgb="FFD8D8D8"/>
      </right>
      <top style="medium">
        <color rgb="FFD8D8D8"/>
      </top>
      <bottom style="medium">
        <color rgb="FFD8D8D8"/>
      </bottom>
      <diagonal/>
    </border>
    <border>
      <left/>
      <right style="medium">
        <color rgb="FFD8D8D8"/>
      </right>
      <top/>
      <bottom style="medium">
        <color rgb="FFD8D8D8"/>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right style="medium">
        <color rgb="FFFFFFFF"/>
      </right>
      <top style="medium">
        <color rgb="FFFFFFFF"/>
      </top>
      <bottom/>
      <diagonal/>
    </border>
    <border>
      <left style="medium">
        <color rgb="FFD8D8D8"/>
      </left>
      <right style="medium">
        <color rgb="FFD8D8D8"/>
      </right>
      <top style="medium">
        <color rgb="FFD8D8D8"/>
      </top>
      <bottom style="medium">
        <color rgb="FFD8D8D8"/>
      </bottom>
      <diagonal/>
    </border>
    <border>
      <left style="medium">
        <color rgb="FFD8D8D8"/>
      </left>
      <right style="medium">
        <color rgb="FFD8D8D8"/>
      </right>
      <top/>
      <bottom style="medium">
        <color rgb="FFD8D8D8"/>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7" fillId="0" borderId="0" applyFont="0" applyFill="0" applyBorder="0" applyAlignment="0" applyProtection="0"/>
    <xf numFmtId="0" fontId="6" fillId="0" borderId="0"/>
    <xf numFmtId="9" fontId="7" fillId="0" borderId="0" applyFont="0" applyFill="0" applyBorder="0" applyAlignment="0" applyProtection="0"/>
  </cellStyleXfs>
  <cellXfs count="37">
    <xf numFmtId="0" fontId="0" fillId="0" borderId="0" xfId="0"/>
    <xf numFmtId="166" fontId="9" fillId="0" borderId="1" xfId="0" applyNumberFormat="1" applyFont="1" applyBorder="1" applyAlignment="1">
      <alignment horizontal="right" wrapText="1"/>
    </xf>
    <xf numFmtId="166" fontId="9" fillId="0" borderId="2" xfId="0" applyNumberFormat="1" applyFont="1" applyBorder="1" applyAlignment="1">
      <alignment horizontal="right" wrapText="1"/>
    </xf>
    <xf numFmtId="0" fontId="2" fillId="2" borderId="3" xfId="0" applyFont="1" applyFill="1" applyBorder="1" applyAlignment="1">
      <alignment wrapText="1"/>
    </xf>
    <xf numFmtId="0" fontId="2" fillId="3" borderId="3" xfId="0" applyFont="1" applyFill="1" applyBorder="1" applyAlignment="1">
      <alignment wrapText="1"/>
    </xf>
    <xf numFmtId="9" fontId="1" fillId="3" borderId="4" xfId="0" applyNumberFormat="1" applyFont="1" applyFill="1" applyBorder="1" applyAlignment="1">
      <alignment horizontal="right" wrapText="1"/>
    </xf>
    <xf numFmtId="0" fontId="10" fillId="2" borderId="5" xfId="0" applyFont="1" applyFill="1" applyBorder="1" applyAlignment="1">
      <alignment horizontal="center" vertical="center"/>
    </xf>
    <xf numFmtId="3" fontId="11" fillId="2" borderId="6" xfId="0" applyNumberFormat="1" applyFont="1" applyFill="1" applyBorder="1" applyAlignment="1">
      <alignment horizontal="center" vertical="center" wrapText="1"/>
    </xf>
    <xf numFmtId="0" fontId="9" fillId="0" borderId="7" xfId="0" applyFont="1" applyBorder="1" applyAlignment="1">
      <alignment wrapText="1"/>
    </xf>
    <xf numFmtId="0" fontId="9" fillId="0" borderId="8" xfId="0" applyFont="1" applyBorder="1" applyAlignment="1">
      <alignment wrapText="1"/>
    </xf>
    <xf numFmtId="0" fontId="2" fillId="3" borderId="4" xfId="0" applyFont="1" applyFill="1" applyBorder="1" applyAlignment="1">
      <alignment wrapText="1"/>
    </xf>
    <xf numFmtId="166" fontId="11" fillId="4" borderId="2" xfId="0" applyNumberFormat="1" applyFont="1" applyFill="1" applyBorder="1" applyAlignment="1">
      <alignment wrapText="1"/>
    </xf>
    <xf numFmtId="0" fontId="12" fillId="0" borderId="0" xfId="0" applyFont="1" applyBorder="1" applyAlignment="1">
      <alignment horizontal="left"/>
    </xf>
    <xf numFmtId="0" fontId="13" fillId="0" borderId="0" xfId="0" applyFont="1"/>
    <xf numFmtId="0" fontId="14" fillId="0" borderId="0" xfId="0" applyFont="1"/>
    <xf numFmtId="167" fontId="2" fillId="2" borderId="4" xfId="1" applyNumberFormat="1" applyFont="1" applyFill="1" applyBorder="1" applyAlignment="1">
      <alignment horizontal="right" wrapText="1"/>
    </xf>
    <xf numFmtId="167" fontId="2" fillId="2" borderId="4" xfId="1" applyNumberFormat="1" applyFont="1" applyFill="1" applyBorder="1" applyAlignment="1">
      <alignment wrapText="1"/>
    </xf>
    <xf numFmtId="43" fontId="7" fillId="0" borderId="0" xfId="1" applyFont="1"/>
    <xf numFmtId="0" fontId="15" fillId="0" borderId="0" xfId="0" applyFont="1"/>
    <xf numFmtId="43" fontId="8" fillId="0" borderId="0" xfId="1" applyFont="1"/>
    <xf numFmtId="0" fontId="16" fillId="0" borderId="0" xfId="0" applyFont="1"/>
    <xf numFmtId="167" fontId="0" fillId="0" borderId="0" xfId="0" applyNumberFormat="1"/>
    <xf numFmtId="0" fontId="17" fillId="0" borderId="0" xfId="0" applyFont="1"/>
    <xf numFmtId="0" fontId="18" fillId="0" borderId="0" xfId="0" applyFont="1"/>
    <xf numFmtId="0" fontId="19" fillId="0" borderId="3" xfId="0" applyFont="1" applyFill="1" applyBorder="1" applyAlignment="1">
      <alignment wrapText="1"/>
    </xf>
    <xf numFmtId="166" fontId="19" fillId="0" borderId="4" xfId="0" applyNumberFormat="1" applyFont="1" applyFill="1" applyBorder="1" applyAlignment="1">
      <alignment wrapText="1"/>
    </xf>
    <xf numFmtId="164" fontId="19" fillId="0" borderId="4" xfId="0" applyNumberFormat="1" applyFont="1" applyFill="1" applyBorder="1" applyAlignment="1">
      <alignment horizontal="right" wrapText="1"/>
    </xf>
    <xf numFmtId="9" fontId="7" fillId="0" borderId="0" xfId="3" applyFont="1"/>
    <xf numFmtId="0" fontId="3" fillId="5" borderId="3" xfId="0" applyFont="1" applyFill="1" applyBorder="1" applyAlignment="1">
      <alignment wrapText="1"/>
    </xf>
    <xf numFmtId="165" fontId="1" fillId="5" borderId="4" xfId="0" applyNumberFormat="1" applyFont="1" applyFill="1" applyBorder="1" applyAlignment="1">
      <alignment horizontal="right" vertical="center" wrapText="1"/>
    </xf>
    <xf numFmtId="0" fontId="11" fillId="4" borderId="8" xfId="0" applyFont="1" applyFill="1" applyBorder="1" applyAlignment="1">
      <alignment horizontal="left" wrapText="1"/>
    </xf>
    <xf numFmtId="9" fontId="7" fillId="0" borderId="0" xfId="3" applyFont="1"/>
    <xf numFmtId="43" fontId="7" fillId="0" borderId="0" xfId="3" applyNumberFormat="1" applyFont="1"/>
    <xf numFmtId="168" fontId="0" fillId="0" borderId="0" xfId="0" applyNumberFormat="1"/>
    <xf numFmtId="43" fontId="21" fillId="6" borderId="9" xfId="1" applyFont="1" applyFill="1" applyBorder="1" applyAlignment="1">
      <alignment horizontal="center"/>
    </xf>
    <xf numFmtId="43" fontId="2" fillId="2" borderId="4" xfId="1" applyNumberFormat="1" applyFont="1" applyFill="1" applyBorder="1" applyAlignment="1">
      <alignment horizontal="right" wrapText="1"/>
    </xf>
    <xf numFmtId="0" fontId="20" fillId="0" borderId="0" xfId="0" applyFont="1" applyAlignment="1">
      <alignment horizontal="center"/>
    </xf>
  </cellXfs>
  <cellStyles count="4">
    <cellStyle name="Milliers" xfId="1" builtinId="3"/>
    <cellStyle name="Normal" xfId="0" builtinId="0"/>
    <cellStyle name="Normal 3" xfId="2"/>
    <cellStyle name="Pourcentag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160020</xdr:rowOff>
    </xdr:from>
    <xdr:to>
      <xdr:col>18</xdr:col>
      <xdr:colOff>579120</xdr:colOff>
      <xdr:row>23</xdr:row>
      <xdr:rowOff>45720</xdr:rowOff>
    </xdr:to>
    <xdr:sp macro="" textlink="">
      <xdr:nvSpPr>
        <xdr:cNvPr id="2" name="ZoneTexte 1"/>
        <xdr:cNvSpPr txBox="1"/>
      </xdr:nvSpPr>
      <xdr:spPr>
        <a:xfrm>
          <a:off x="0" y="4351020"/>
          <a:ext cx="12397740" cy="449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(b) NOTA BENE : Aux termes de la note N° 034-2024-MEF/SG/DGD du 18 janvier 2024, les modifications apportées par la loi de finances 2024 au Code et Tarif des Douanes sont à</a:t>
          </a:r>
          <a:r>
            <a:rPr lang="fr-FR" sz="1100" baseline="0"/>
            <a:t> appliquer à partir du 22 janvier 2024. Par conséquent, les dispositions de la loi de finances 2023 sur le Code et Tarif des Douanes s'appliquent aux déclarations en douane enregistrées avant le 22 janvier 2024</a:t>
          </a:r>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yms/Desktop/zinasoa_SSAE/recettes_douaniere/2020/mensuelle/recap_mensuel_decembre_2020_Gasyn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yms/Desktop/zinasoa_SSAE/RECETTES/2024/mensuelle_2024/recap_mensuel_mai_20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c_bur"/>
      <sheetName val="Rec_dti"/>
    </sheetNames>
    <sheetDataSet>
      <sheetData sheetId="0"/>
      <sheetData sheetId="1">
        <row r="7">
          <cell r="N7">
            <v>498.34152950700002</v>
          </cell>
        </row>
        <row r="8">
          <cell r="N8">
            <v>1135.945491425</v>
          </cell>
        </row>
        <row r="9">
          <cell r="N9">
            <v>1.1917957260000001</v>
          </cell>
        </row>
        <row r="11">
          <cell r="N11">
            <v>231.74530978899998</v>
          </cell>
        </row>
        <row r="12">
          <cell r="N12">
            <v>320.158858447</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c_dti"/>
      <sheetName val="recap_burdou"/>
      <sheetName val="janv"/>
      <sheetName val="fev"/>
      <sheetName val="mars"/>
      <sheetName val="avril"/>
      <sheetName val="mai"/>
      <sheetName val="sit_mai"/>
      <sheetName val="sit_avril"/>
      <sheetName val="sit_mars "/>
      <sheetName val="sit_fév"/>
      <sheetName val="sit_janv "/>
      <sheetName val="Rec_DN"/>
      <sheetName val="Rec_EB"/>
      <sheetName val="EB_details"/>
      <sheetName val="non_EB"/>
      <sheetName val="Petrole_24"/>
      <sheetName val="Rec_2023"/>
      <sheetName val="Prev_trim_colloque"/>
      <sheetName val="Prev2024"/>
      <sheetName val="DGI_avril"/>
    </sheetNames>
    <sheetDataSet>
      <sheetData sheetId="0">
        <row r="7">
          <cell r="G7">
            <v>319.34475457799999</v>
          </cell>
        </row>
        <row r="8">
          <cell r="G8">
            <v>670.31694570500008</v>
          </cell>
        </row>
        <row r="9">
          <cell r="G9">
            <v>0.53730062000000001</v>
          </cell>
        </row>
        <row r="10">
          <cell r="G10">
            <v>0.25111246100000001</v>
          </cell>
        </row>
        <row r="12">
          <cell r="G12">
            <v>117.099589735</v>
          </cell>
        </row>
        <row r="13">
          <cell r="G13">
            <v>312.65935701500001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22"/>
  <sheetViews>
    <sheetView showGridLines="0" tabSelected="1" workbookViewId="0">
      <selection activeCell="V3" sqref="V3"/>
    </sheetView>
  </sheetViews>
  <sheetFormatPr baseColWidth="10" defaultRowHeight="14.4"/>
  <cols>
    <col min="1" max="1" width="36.21875" customWidth="1"/>
    <col min="2" max="13" width="7.88671875" customWidth="1"/>
    <col min="14" max="14" width="7.88671875" style="17" customWidth="1"/>
    <col min="15" max="15" width="7.88671875" style="19" customWidth="1"/>
    <col min="16" max="17" width="7.88671875" bestFit="1" customWidth="1"/>
    <col min="18" max="18" width="9.88671875" customWidth="1"/>
    <col min="19" max="19" width="9.6640625" bestFit="1" customWidth="1"/>
    <col min="20" max="21" width="9.77734375" customWidth="1"/>
    <col min="22" max="22" width="10.88671875" bestFit="1" customWidth="1"/>
    <col min="23" max="23" width="14.33203125" bestFit="1" customWidth="1"/>
    <col min="24" max="24" width="10.88671875" bestFit="1" customWidth="1"/>
    <col min="25" max="25" width="14.33203125" bestFit="1" customWidth="1"/>
    <col min="26" max="26" width="10.88671875" bestFit="1" customWidth="1"/>
    <col min="27" max="27" width="14.33203125" bestFit="1" customWidth="1"/>
    <col min="28" max="28" width="10.88671875" bestFit="1" customWidth="1"/>
  </cols>
  <sheetData>
    <row r="1" spans="1:21" ht="17.399999999999999">
      <c r="A1" s="36" t="s">
        <v>4</v>
      </c>
      <c r="B1" s="36"/>
      <c r="C1" s="36"/>
      <c r="D1" s="36"/>
      <c r="E1" s="36"/>
      <c r="F1" s="36"/>
      <c r="G1" s="36"/>
      <c r="H1" s="36"/>
      <c r="I1" s="36"/>
      <c r="J1" s="36"/>
      <c r="K1" s="36"/>
      <c r="L1" s="36"/>
      <c r="M1" s="36"/>
      <c r="N1" s="36"/>
      <c r="O1" s="36"/>
    </row>
    <row r="2" spans="1:21" ht="17.399999999999999">
      <c r="A2" s="36" t="s">
        <v>16</v>
      </c>
      <c r="B2" s="36"/>
      <c r="C2" s="36"/>
      <c r="D2" s="36"/>
      <c r="E2" s="36"/>
      <c r="F2" s="36"/>
      <c r="G2" s="36"/>
      <c r="H2" s="36"/>
      <c r="I2" s="36"/>
      <c r="J2" s="36"/>
      <c r="K2" s="36"/>
      <c r="L2" s="36"/>
      <c r="M2" s="36"/>
      <c r="N2" s="36"/>
      <c r="O2" s="36"/>
    </row>
    <row r="4" spans="1:21" ht="16.8">
      <c r="A4" s="18" t="s">
        <v>18</v>
      </c>
    </row>
    <row r="5" spans="1:21" ht="15" thickBot="1">
      <c r="L5" s="20" t="s">
        <v>5</v>
      </c>
    </row>
    <row r="6" spans="1:21" ht="23.25" customHeight="1" thickBot="1">
      <c r="A6" s="6" t="s">
        <v>0</v>
      </c>
      <c r="B6" s="7">
        <v>2005</v>
      </c>
      <c r="C6" s="7">
        <v>2006</v>
      </c>
      <c r="D6" s="7">
        <v>2007</v>
      </c>
      <c r="E6" s="7">
        <v>2008</v>
      </c>
      <c r="F6" s="7">
        <v>2009</v>
      </c>
      <c r="G6" s="7">
        <v>2010</v>
      </c>
      <c r="H6" s="7">
        <v>2011</v>
      </c>
      <c r="I6" s="7">
        <v>2012</v>
      </c>
      <c r="J6" s="7">
        <v>2013</v>
      </c>
      <c r="K6" s="7">
        <v>2014</v>
      </c>
      <c r="L6" s="7">
        <v>2015</v>
      </c>
      <c r="M6" s="7">
        <v>2016</v>
      </c>
      <c r="N6" s="7">
        <v>2017</v>
      </c>
      <c r="O6" s="7">
        <v>2018</v>
      </c>
      <c r="P6" s="7">
        <v>2019</v>
      </c>
      <c r="Q6" s="7">
        <v>2020</v>
      </c>
      <c r="R6" s="7">
        <v>2021</v>
      </c>
      <c r="S6" s="7">
        <v>2022</v>
      </c>
      <c r="T6" s="7">
        <v>2023</v>
      </c>
      <c r="U6" s="7">
        <v>2024</v>
      </c>
    </row>
    <row r="7" spans="1:21" ht="15" customHeight="1" thickBot="1">
      <c r="A7" s="8" t="s">
        <v>6</v>
      </c>
      <c r="B7" s="1">
        <v>112.16247656205</v>
      </c>
      <c r="C7" s="1">
        <v>138.60125656175998</v>
      </c>
      <c r="D7" s="1">
        <v>179.46928467800001</v>
      </c>
      <c r="E7" s="1">
        <v>219.9</v>
      </c>
      <c r="F7" s="1">
        <v>163.19999999999999</v>
      </c>
      <c r="G7" s="1">
        <v>172.3</v>
      </c>
      <c r="H7" s="1">
        <v>209.8</v>
      </c>
      <c r="I7" s="1">
        <v>227.1</v>
      </c>
      <c r="J7" s="1">
        <v>219.9</v>
      </c>
      <c r="K7" s="1">
        <v>264.30718086899998</v>
      </c>
      <c r="L7" s="1">
        <v>331.38833855199999</v>
      </c>
      <c r="M7" s="1">
        <v>412.08556021100003</v>
      </c>
      <c r="N7" s="1">
        <v>493.15604095299994</v>
      </c>
      <c r="O7" s="1">
        <v>535.45824103999996</v>
      </c>
      <c r="P7" s="1">
        <v>604.7390814800001</v>
      </c>
      <c r="Q7" s="1">
        <f>[1]Rec_dti!$N7</f>
        <v>498.34152950700002</v>
      </c>
      <c r="R7" s="1">
        <v>591.67906805100006</v>
      </c>
      <c r="S7" s="1">
        <v>780.01642652700014</v>
      </c>
      <c r="T7" s="1">
        <v>744.39082698999994</v>
      </c>
      <c r="U7" s="1">
        <f>[2]Rec_dti!$G$7</f>
        <v>319.34475457799999</v>
      </c>
    </row>
    <row r="8" spans="1:21" ht="15" customHeight="1" thickBot="1">
      <c r="A8" s="9" t="s">
        <v>7</v>
      </c>
      <c r="B8" s="2">
        <v>213.53199215357</v>
      </c>
      <c r="C8" s="2">
        <v>262.63</v>
      </c>
      <c r="D8" s="2">
        <v>339.23067422695999</v>
      </c>
      <c r="E8" s="2">
        <v>483.3</v>
      </c>
      <c r="F8" s="2">
        <v>362.7</v>
      </c>
      <c r="G8" s="2">
        <v>384.9</v>
      </c>
      <c r="H8" s="2">
        <v>476.5</v>
      </c>
      <c r="I8" s="2">
        <v>522.20000000000005</v>
      </c>
      <c r="J8" s="2">
        <v>515.1</v>
      </c>
      <c r="K8" s="2">
        <v>611.84642362900001</v>
      </c>
      <c r="L8" s="1">
        <v>728.32975630300007</v>
      </c>
      <c r="M8" s="1">
        <v>881.62380876499992</v>
      </c>
      <c r="N8" s="1">
        <v>1088.7652712719998</v>
      </c>
      <c r="O8" s="1">
        <v>1232.6234859200001</v>
      </c>
      <c r="P8" s="1">
        <v>1346.2328095500002</v>
      </c>
      <c r="Q8" s="1">
        <f>[1]Rec_dti!$N8</f>
        <v>1135.945491425</v>
      </c>
      <c r="R8" s="1">
        <v>1302.6413452740001</v>
      </c>
      <c r="S8" s="1">
        <v>1598.9783505400001</v>
      </c>
      <c r="T8" s="1">
        <v>1574.681648516</v>
      </c>
      <c r="U8" s="1">
        <f>[2]Rec_dti!$G$8</f>
        <v>670.31694570500008</v>
      </c>
    </row>
    <row r="9" spans="1:21" ht="15" customHeight="1" thickBot="1">
      <c r="A9" s="9" t="s">
        <v>11</v>
      </c>
      <c r="B9" s="2">
        <v>11.089132684560001</v>
      </c>
      <c r="C9" s="2">
        <v>3.993753955014999</v>
      </c>
      <c r="D9" s="2">
        <v>15.223689225960001</v>
      </c>
      <c r="E9" s="2">
        <v>0.5</v>
      </c>
      <c r="F9" s="2">
        <v>0.1</v>
      </c>
      <c r="G9" s="2">
        <v>0.3</v>
      </c>
      <c r="H9" s="2">
        <v>0</v>
      </c>
      <c r="I9" s="2">
        <v>0.1</v>
      </c>
      <c r="J9" s="2">
        <v>0</v>
      </c>
      <c r="K9" s="2">
        <v>3.9448841999999998E-2</v>
      </c>
      <c r="L9" s="1">
        <v>6.1961194000000004E-2</v>
      </c>
      <c r="M9" s="1">
        <v>4.3548010999999998E-2</v>
      </c>
      <c r="N9" s="1">
        <v>0.47304859199999999</v>
      </c>
      <c r="O9" s="1">
        <v>0.5101639</v>
      </c>
      <c r="P9" s="1">
        <v>0.799177421</v>
      </c>
      <c r="Q9" s="1">
        <f>[1]Rec_dti!$N9</f>
        <v>1.1917957260000001</v>
      </c>
      <c r="R9" s="1">
        <v>1.4037440350000001</v>
      </c>
      <c r="S9" s="1">
        <v>1.3354451300000001</v>
      </c>
      <c r="T9" s="1">
        <v>1.368516635</v>
      </c>
      <c r="U9" s="1">
        <f>[2]Rec_dti!$G$9</f>
        <v>0.53730062000000001</v>
      </c>
    </row>
    <row r="10" spans="1:21" ht="15" customHeight="1" thickBot="1">
      <c r="A10" s="9" t="s">
        <v>17</v>
      </c>
      <c r="B10" s="2"/>
      <c r="C10" s="2"/>
      <c r="D10" s="2"/>
      <c r="E10" s="2"/>
      <c r="F10" s="2"/>
      <c r="G10" s="2"/>
      <c r="H10" s="2"/>
      <c r="I10" s="2"/>
      <c r="J10" s="2"/>
      <c r="K10" s="2"/>
      <c r="L10" s="1"/>
      <c r="M10" s="1"/>
      <c r="N10" s="1"/>
      <c r="O10" s="1"/>
      <c r="P10" s="1"/>
      <c r="Q10" s="1"/>
      <c r="R10" s="1"/>
      <c r="S10" s="1"/>
      <c r="T10" s="1">
        <v>8.9095570649999996</v>
      </c>
      <c r="U10" s="1">
        <f>[2]Rec_dti!$G$10</f>
        <v>0.25111246100000001</v>
      </c>
    </row>
    <row r="11" spans="1:21" ht="15" customHeight="1" thickBot="1">
      <c r="A11" s="30" t="s">
        <v>13</v>
      </c>
      <c r="B11" s="11">
        <f t="shared" ref="B11:U11" si="0">SUM(B7:B10)</f>
        <v>336.78360140018003</v>
      </c>
      <c r="C11" s="11">
        <f t="shared" si="0"/>
        <v>405.225010516775</v>
      </c>
      <c r="D11" s="11">
        <f t="shared" si="0"/>
        <v>533.92364813092001</v>
      </c>
      <c r="E11" s="11">
        <f t="shared" si="0"/>
        <v>703.7</v>
      </c>
      <c r="F11" s="11">
        <f t="shared" si="0"/>
        <v>526</v>
      </c>
      <c r="G11" s="11">
        <f t="shared" si="0"/>
        <v>557.5</v>
      </c>
      <c r="H11" s="11">
        <f t="shared" si="0"/>
        <v>686.3</v>
      </c>
      <c r="I11" s="11">
        <f t="shared" si="0"/>
        <v>749.40000000000009</v>
      </c>
      <c r="J11" s="11">
        <f t="shared" si="0"/>
        <v>735</v>
      </c>
      <c r="K11" s="11">
        <f t="shared" si="0"/>
        <v>876.19305334000001</v>
      </c>
      <c r="L11" s="11">
        <f t="shared" si="0"/>
        <v>1059.7800560490002</v>
      </c>
      <c r="M11" s="11">
        <f t="shared" si="0"/>
        <v>1293.7529169869999</v>
      </c>
      <c r="N11" s="11">
        <f t="shared" si="0"/>
        <v>1582.3943608169998</v>
      </c>
      <c r="O11" s="11">
        <f t="shared" si="0"/>
        <v>1768.5918908600001</v>
      </c>
      <c r="P11" s="11">
        <f t="shared" si="0"/>
        <v>1951.7710684510002</v>
      </c>
      <c r="Q11" s="11">
        <f t="shared" si="0"/>
        <v>1635.4788166579999</v>
      </c>
      <c r="R11" s="11">
        <f t="shared" si="0"/>
        <v>1895.7241573600002</v>
      </c>
      <c r="S11" s="11">
        <f t="shared" si="0"/>
        <v>2380.3302221970002</v>
      </c>
      <c r="T11" s="11">
        <f t="shared" si="0"/>
        <v>2329.3505492060003</v>
      </c>
      <c r="U11" s="11">
        <f t="shared" si="0"/>
        <v>990.45011336400012</v>
      </c>
    </row>
    <row r="12" spans="1:21" ht="15" customHeight="1" thickBot="1">
      <c r="A12" s="9" t="s">
        <v>8</v>
      </c>
      <c r="B12" s="2">
        <v>48.873429110199993</v>
      </c>
      <c r="C12" s="2">
        <v>89.624923112000005</v>
      </c>
      <c r="D12" s="2">
        <v>100.21179341279999</v>
      </c>
      <c r="E12" s="2">
        <v>99.9</v>
      </c>
      <c r="F12" s="2">
        <v>90.7</v>
      </c>
      <c r="G12" s="2">
        <v>90.2</v>
      </c>
      <c r="H12" s="2">
        <v>87</v>
      </c>
      <c r="I12" s="2">
        <v>76.599999999999994</v>
      </c>
      <c r="J12" s="2">
        <v>79.7</v>
      </c>
      <c r="K12" s="2">
        <v>87.544958909000002</v>
      </c>
      <c r="L12" s="1">
        <v>126.70937321700001</v>
      </c>
      <c r="M12" s="1">
        <v>126.396029457</v>
      </c>
      <c r="N12" s="1">
        <v>135.34865286600001</v>
      </c>
      <c r="O12" s="1">
        <v>231.714709113</v>
      </c>
      <c r="P12" s="1">
        <v>285.31389224500003</v>
      </c>
      <c r="Q12" s="1">
        <f>[1]Rec_dti!$N11</f>
        <v>231.74530978899998</v>
      </c>
      <c r="R12" s="1">
        <v>264.965150618</v>
      </c>
      <c r="S12" s="1">
        <v>274.28746512099997</v>
      </c>
      <c r="T12" s="1">
        <v>282.98955462399999</v>
      </c>
      <c r="U12" s="1">
        <f>[2]Rec_dti!$G$12</f>
        <v>117.099589735</v>
      </c>
    </row>
    <row r="13" spans="1:21" ht="15" customHeight="1" thickBot="1">
      <c r="A13" s="9" t="s">
        <v>9</v>
      </c>
      <c r="B13" s="2">
        <v>105.61315342319999</v>
      </c>
      <c r="C13" s="2">
        <v>134.0243832468</v>
      </c>
      <c r="D13" s="2">
        <v>140.31792207680002</v>
      </c>
      <c r="E13" s="2">
        <v>204.2</v>
      </c>
      <c r="F13" s="2">
        <v>136.69999999999999</v>
      </c>
      <c r="G13" s="2">
        <v>181.7</v>
      </c>
      <c r="H13" s="2">
        <v>223.8</v>
      </c>
      <c r="I13" s="2">
        <v>222.6</v>
      </c>
      <c r="J13" s="2">
        <v>357.6</v>
      </c>
      <c r="K13" s="2">
        <v>291.296339983</v>
      </c>
      <c r="L13" s="1">
        <v>272.712230046</v>
      </c>
      <c r="M13" s="1">
        <v>262.52350393400002</v>
      </c>
      <c r="N13" s="1">
        <v>329.37326987900002</v>
      </c>
      <c r="O13" s="1">
        <v>427.63237111199993</v>
      </c>
      <c r="P13" s="1">
        <v>511.25606355200006</v>
      </c>
      <c r="Q13" s="1">
        <f>[1]Rec_dti!$N12</f>
        <v>320.158858447</v>
      </c>
      <c r="R13" s="1">
        <v>496.32314904099997</v>
      </c>
      <c r="S13" s="1">
        <v>811.02709028099991</v>
      </c>
      <c r="T13" s="1">
        <v>790.76112536499988</v>
      </c>
      <c r="U13" s="1">
        <f>[2]Rec_dti!$G$13</f>
        <v>312.65935701500001</v>
      </c>
    </row>
    <row r="14" spans="1:21" ht="15" customHeight="1" thickBot="1">
      <c r="A14" s="30" t="s">
        <v>14</v>
      </c>
      <c r="B14" s="11">
        <f>SUM(B12:B13)</f>
        <v>154.4865825334</v>
      </c>
      <c r="C14" s="11">
        <f t="shared" ref="C14:L14" si="1">SUM(C12:C13)</f>
        <v>223.6493063588</v>
      </c>
      <c r="D14" s="11">
        <f t="shared" si="1"/>
        <v>240.52971548959999</v>
      </c>
      <c r="E14" s="11">
        <f t="shared" si="1"/>
        <v>304.10000000000002</v>
      </c>
      <c r="F14" s="11">
        <f t="shared" si="1"/>
        <v>227.39999999999998</v>
      </c>
      <c r="G14" s="11">
        <f t="shared" si="1"/>
        <v>271.89999999999998</v>
      </c>
      <c r="H14" s="11">
        <f t="shared" si="1"/>
        <v>310.8</v>
      </c>
      <c r="I14" s="11">
        <f t="shared" si="1"/>
        <v>299.2</v>
      </c>
      <c r="J14" s="11">
        <f t="shared" si="1"/>
        <v>437.3</v>
      </c>
      <c r="K14" s="11">
        <f t="shared" si="1"/>
        <v>378.841298892</v>
      </c>
      <c r="L14" s="11">
        <f t="shared" si="1"/>
        <v>399.42160326300001</v>
      </c>
      <c r="M14" s="11">
        <f t="shared" ref="M14:R14" si="2">SUM(M12:M13)</f>
        <v>388.91953339100002</v>
      </c>
      <c r="N14" s="11">
        <f t="shared" si="2"/>
        <v>464.72192274500003</v>
      </c>
      <c r="O14" s="11">
        <f t="shared" si="2"/>
        <v>659.3470802249999</v>
      </c>
      <c r="P14" s="11">
        <f t="shared" si="2"/>
        <v>796.56995579700015</v>
      </c>
      <c r="Q14" s="11">
        <f t="shared" si="2"/>
        <v>551.90416823600003</v>
      </c>
      <c r="R14" s="11">
        <f t="shared" si="2"/>
        <v>761.2882996589999</v>
      </c>
      <c r="S14" s="11">
        <f t="shared" ref="S14:T14" si="3">SUM(S12:S13)</f>
        <v>1085.3145554019998</v>
      </c>
      <c r="T14" s="11">
        <f t="shared" si="3"/>
        <v>1073.7506799889998</v>
      </c>
      <c r="U14" s="11">
        <f t="shared" ref="U14" si="4">SUM(U12:U13)</f>
        <v>429.75894675000001</v>
      </c>
    </row>
    <row r="15" spans="1:21" ht="18.75" customHeight="1" thickBot="1">
      <c r="A15" s="24" t="s">
        <v>1</v>
      </c>
      <c r="B15" s="25">
        <f>B14+B11</f>
        <v>491.27018393358003</v>
      </c>
      <c r="C15" s="25">
        <f>C14+C11</f>
        <v>628.874316875575</v>
      </c>
      <c r="D15" s="25">
        <f>D14+D11</f>
        <v>774.45336362052001</v>
      </c>
      <c r="E15" s="26">
        <f>E14+E11</f>
        <v>1007.8000000000001</v>
      </c>
      <c r="F15" s="26">
        <f t="shared" ref="F15:K15" si="5">F14+F11</f>
        <v>753.4</v>
      </c>
      <c r="G15" s="26">
        <f t="shared" si="5"/>
        <v>829.4</v>
      </c>
      <c r="H15" s="26">
        <f t="shared" si="5"/>
        <v>997.09999999999991</v>
      </c>
      <c r="I15" s="26">
        <f t="shared" si="5"/>
        <v>1048.6000000000001</v>
      </c>
      <c r="J15" s="26">
        <f t="shared" si="5"/>
        <v>1172.3</v>
      </c>
      <c r="K15" s="26">
        <f t="shared" si="5"/>
        <v>1255.0343522319999</v>
      </c>
      <c r="L15" s="26">
        <f t="shared" ref="L15:R15" si="6">L14+L11</f>
        <v>1459.2016593120002</v>
      </c>
      <c r="M15" s="26">
        <f t="shared" si="6"/>
        <v>1682.6724503779999</v>
      </c>
      <c r="N15" s="26">
        <f t="shared" si="6"/>
        <v>2047.1162835619998</v>
      </c>
      <c r="O15" s="26">
        <f t="shared" si="6"/>
        <v>2427.938971085</v>
      </c>
      <c r="P15" s="26">
        <f t="shared" si="6"/>
        <v>2748.3410242480004</v>
      </c>
      <c r="Q15" s="26">
        <f t="shared" si="6"/>
        <v>2187.3829848939999</v>
      </c>
      <c r="R15" s="26">
        <f t="shared" si="6"/>
        <v>2657.0124570190001</v>
      </c>
      <c r="S15" s="26">
        <f t="shared" ref="S15:T15" si="7">S14+S11</f>
        <v>3465.644777599</v>
      </c>
      <c r="T15" s="26">
        <f t="shared" si="7"/>
        <v>3403.1012291950001</v>
      </c>
      <c r="U15" s="26">
        <f t="shared" ref="U15" si="8">U14+U11</f>
        <v>1420.2090601140001</v>
      </c>
    </row>
    <row r="16" spans="1:21" ht="15" customHeight="1" thickBot="1">
      <c r="A16" s="4" t="s">
        <v>3</v>
      </c>
      <c r="B16" s="10"/>
      <c r="C16" s="5">
        <f>C15/B15-1</f>
        <v>0.28009868590070819</v>
      </c>
      <c r="D16" s="5">
        <f>D15/C15-1</f>
        <v>0.23149148063196923</v>
      </c>
      <c r="E16" s="5">
        <f>E15/D15-1</f>
        <v>0.30130495565104076</v>
      </c>
      <c r="F16" s="5">
        <f>F15/E15-1</f>
        <v>-0.25243103790434618</v>
      </c>
      <c r="G16" s="5">
        <f t="shared" ref="G16:T16" si="9">G15/F15-1</f>
        <v>0.10087602867002921</v>
      </c>
      <c r="H16" s="5">
        <f t="shared" si="9"/>
        <v>0.20219435736677105</v>
      </c>
      <c r="I16" s="5">
        <f t="shared" si="9"/>
        <v>5.1649784374686813E-2</v>
      </c>
      <c r="J16" s="5">
        <f t="shared" si="9"/>
        <v>0.11796681289338151</v>
      </c>
      <c r="K16" s="5">
        <f t="shared" si="9"/>
        <v>7.0574385594131206E-2</v>
      </c>
      <c r="L16" s="5">
        <f t="shared" si="9"/>
        <v>0.16267866032264489</v>
      </c>
      <c r="M16" s="5">
        <f t="shared" si="9"/>
        <v>0.15314592718552977</v>
      </c>
      <c r="N16" s="5">
        <f t="shared" si="9"/>
        <v>0.21658631963822206</v>
      </c>
      <c r="O16" s="5">
        <f t="shared" si="9"/>
        <v>0.18602884974387757</v>
      </c>
      <c r="P16" s="5">
        <f t="shared" si="9"/>
        <v>0.13196462389654662</v>
      </c>
      <c r="Q16" s="5">
        <f t="shared" si="9"/>
        <v>-0.20410787249645979</v>
      </c>
      <c r="R16" s="5">
        <f t="shared" si="9"/>
        <v>0.21469924351073733</v>
      </c>
      <c r="S16" s="5">
        <f t="shared" si="9"/>
        <v>0.30433892714497635</v>
      </c>
      <c r="T16" s="5">
        <f t="shared" si="9"/>
        <v>-1.8046727930186246E-2</v>
      </c>
      <c r="U16" s="5"/>
    </row>
    <row r="17" spans="1:21" ht="15" customHeight="1" thickBot="1">
      <c r="A17" s="3" t="s">
        <v>2</v>
      </c>
      <c r="B17" s="16">
        <v>933.47018393358007</v>
      </c>
      <c r="C17" s="16">
        <v>1260.816316875575</v>
      </c>
      <c r="D17" s="16">
        <v>1573.13236362052</v>
      </c>
      <c r="E17" s="15">
        <v>2087.6999999999998</v>
      </c>
      <c r="F17" s="15">
        <v>1782</v>
      </c>
      <c r="G17" s="15">
        <v>1980.9</v>
      </c>
      <c r="H17" s="15">
        <v>2234.4</v>
      </c>
      <c r="I17" s="15">
        <v>2263</v>
      </c>
      <c r="J17" s="15">
        <v>2441.6999999999998</v>
      </c>
      <c r="K17" s="15">
        <v>2585</v>
      </c>
      <c r="L17" s="15">
        <v>3011.4746455080003</v>
      </c>
      <c r="M17" s="15">
        <v>3635.3454925957303</v>
      </c>
      <c r="N17" s="15">
        <v>4328.1342275999996</v>
      </c>
      <c r="O17" s="15">
        <f>2549174.13422234/1000+O15</f>
        <v>4977.1131053073404</v>
      </c>
      <c r="P17" s="15">
        <f>2869858.82215929/1000+P15</f>
        <v>5618.1998464072904</v>
      </c>
      <c r="Q17" s="15">
        <f>Q15+2657.61324246</f>
        <v>4844.9962273540004</v>
      </c>
      <c r="R17" s="15">
        <f>R15+3202.31572452</f>
        <v>5859.3281815390001</v>
      </c>
      <c r="S17" s="15">
        <f>S15+3587.74835</f>
        <v>7053.3931275989999</v>
      </c>
      <c r="T17" s="35">
        <f>T15+4121.09889</f>
        <v>7524.2001191950003</v>
      </c>
      <c r="U17" s="35">
        <f>U15+1749.16051197738</f>
        <v>3169.3695720913802</v>
      </c>
    </row>
    <row r="18" spans="1:21" ht="28.8" thickBot="1">
      <c r="A18" s="28" t="s">
        <v>15</v>
      </c>
      <c r="B18" s="29">
        <f t="shared" ref="B18:K18" si="10">B15/B17</f>
        <v>0.52628374466488126</v>
      </c>
      <c r="C18" s="29">
        <f t="shared" si="10"/>
        <v>0.49878345359138948</v>
      </c>
      <c r="D18" s="29">
        <f t="shared" si="10"/>
        <v>0.49230019134444436</v>
      </c>
      <c r="E18" s="29">
        <f t="shared" si="10"/>
        <v>0.48273219332279549</v>
      </c>
      <c r="F18" s="29">
        <f t="shared" si="10"/>
        <v>0.42278338945005611</v>
      </c>
      <c r="G18" s="29">
        <f t="shared" si="10"/>
        <v>0.41869857135645411</v>
      </c>
      <c r="H18" s="29">
        <f t="shared" si="10"/>
        <v>0.44624955245255993</v>
      </c>
      <c r="I18" s="29">
        <f t="shared" si="10"/>
        <v>0.46336721166593026</v>
      </c>
      <c r="J18" s="29">
        <f t="shared" si="10"/>
        <v>0.4801163124052914</v>
      </c>
      <c r="K18" s="29">
        <f t="shared" si="10"/>
        <v>0.48550651923868471</v>
      </c>
      <c r="L18" s="29">
        <f t="shared" ref="L18:Q18" si="11">L15/L17</f>
        <v>0.48454721725404071</v>
      </c>
      <c r="M18" s="29">
        <f t="shared" si="11"/>
        <v>0.46286452107651765</v>
      </c>
      <c r="N18" s="29">
        <f t="shared" si="11"/>
        <v>0.47297892715706036</v>
      </c>
      <c r="O18" s="29">
        <f t="shared" si="11"/>
        <v>0.48782073457321462</v>
      </c>
      <c r="P18" s="29">
        <f t="shared" si="11"/>
        <v>0.48918534395060748</v>
      </c>
      <c r="Q18" s="29">
        <f t="shared" si="11"/>
        <v>0.45147258785144528</v>
      </c>
      <c r="R18" s="29">
        <f t="shared" ref="R18:S18" si="12">R15/R17</f>
        <v>0.453467082692254</v>
      </c>
      <c r="S18" s="29">
        <f t="shared" si="12"/>
        <v>0.49134433809429784</v>
      </c>
      <c r="T18" s="29">
        <f t="shared" ref="T18:U18" si="13">T15/T17</f>
        <v>0.45228744255663039</v>
      </c>
      <c r="U18" s="29">
        <f t="shared" si="13"/>
        <v>0.44810459235173478</v>
      </c>
    </row>
    <row r="19" spans="1:21">
      <c r="A19" s="12" t="s">
        <v>10</v>
      </c>
      <c r="Q19" s="33"/>
      <c r="R19" s="33"/>
      <c r="S19" s="33"/>
      <c r="T19" s="33"/>
      <c r="U19" s="33"/>
    </row>
    <row r="20" spans="1:21">
      <c r="A20" s="22" t="s">
        <v>12</v>
      </c>
      <c r="L20" s="27"/>
      <c r="M20" s="21"/>
      <c r="N20" s="21"/>
      <c r="O20" s="21"/>
      <c r="P20" s="21"/>
      <c r="Q20" s="21"/>
      <c r="R20" s="21"/>
      <c r="S20" s="21"/>
      <c r="T20" s="21"/>
      <c r="U20" s="21"/>
    </row>
    <row r="21" spans="1:21" ht="15" thickBot="1">
      <c r="A21" s="22"/>
      <c r="B21" s="13"/>
      <c r="C21" s="14"/>
      <c r="D21" s="14"/>
      <c r="E21" s="14"/>
      <c r="F21" s="14"/>
      <c r="M21" s="27"/>
      <c r="N21" s="27"/>
      <c r="O21" s="27"/>
      <c r="P21" s="17"/>
      <c r="Q21" s="17"/>
      <c r="R21" s="17"/>
      <c r="S21" s="17"/>
      <c r="T21" s="17"/>
      <c r="U21" s="17"/>
    </row>
    <row r="22" spans="1:21" ht="15" thickBot="1">
      <c r="A22" s="23"/>
      <c r="M22" s="27"/>
      <c r="N22" s="27"/>
      <c r="O22" s="32"/>
      <c r="P22" s="34"/>
      <c r="Q22" s="17"/>
      <c r="R22" s="31"/>
      <c r="S22" s="31"/>
      <c r="T22" s="31"/>
      <c r="U22" s="31"/>
    </row>
  </sheetData>
  <mergeCells count="2">
    <mergeCell ref="A1:O1"/>
    <mergeCell ref="A2:O2"/>
  </mergeCells>
  <printOptions horizontalCentered="1"/>
  <pageMargins left="0.51181102362204722" right="0.11811023622047245" top="0.74803149606299213" bottom="0.74803149606299213" header="0.31496062992125984" footer="0.31496062992125984"/>
  <pageSetup paperSize="9" scale="75"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ayms</cp:lastModifiedBy>
  <cp:lastPrinted>2021-11-12T08:22:09Z</cp:lastPrinted>
  <dcterms:created xsi:type="dcterms:W3CDTF">2014-09-18T09:05:36Z</dcterms:created>
  <dcterms:modified xsi:type="dcterms:W3CDTF">2024-06-24T08:00:19Z</dcterms:modified>
</cp:coreProperties>
</file>